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Формулы 18(1), 20 и 20(1)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<sst xmlns="http://schemas.openxmlformats.org/spreadsheetml/2006/main" count="103" uniqueCount="100">
  <si>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</si>
  <si>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</si>
  <si>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</si>
  <si>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</si>
  <si>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</si>
  <si>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</si>
  <si>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</si>
  <si>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</si>
  <si>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</si>
  <si>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</si>
  <si>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</si>
  <si>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</si>
  <si>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</si>
  <si>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</si>
  <si>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</si>
  <si>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</si>
  <si>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</si>
  <si>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</si>
  <si>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</si>
  <si>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</si>
  <si>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</si>
  <si>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</si>
  <si>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</si>
  <si>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</si>
  <si>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</si>
  <si>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</si>
  <si>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</si>
  <si>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</si>
  <si>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</si>
  <si>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</si>
  <si>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</si>
  <si>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</si>
  <si>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</si>
  <si>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</si>
  <si>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</si>
  <si>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</si>
  <si>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</si>
  <si>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</si>
  <si>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</si>
  <si>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</si>
  <si>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</si>
  <si>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</si>
  <si>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</si>
  <si>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</si>
  <si>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</si>
  <si>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</si>
  <si>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</si>
  <si>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</si>
  <si>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</si>
  <si>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</si>
  <si>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</si>
  <si>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</si>
  <si>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</si>
  <si>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</si>
  <si>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</si>
  <si>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</si>
  <si>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</si>
  <si>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</si>
  <si>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</si>
  <si>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</si>
  <si>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</si>
  <si>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 xml:space="preserve">расчет платы за отопление за февраль 2022 года </t>
  </si>
  <si>
    <t>зданием по адресу г.Химки, ул.Лавочкина, д.13</t>
  </si>
  <si>
    <t xml:space="preserve">ошибки прибора              4,62 Гкал            </t>
  </si>
  <si>
    <t>66 корп. 1</t>
  </si>
  <si>
    <t>№19008505</t>
  </si>
  <si>
    <t>151 корп. 1</t>
  </si>
  <si>
    <t>№20202809</t>
  </si>
  <si>
    <t>8 корп. 2</t>
  </si>
  <si>
    <t>№1902014</t>
  </si>
  <si>
    <t>151 корп. 2</t>
  </si>
  <si>
    <t>№19005986</t>
  </si>
  <si>
    <t>178 корп. 2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</si>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</sst>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3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/>
    </xf>
    <xf numFmtId="43" fontId="13" fillId="33" borderId="10" xfId="0" applyNumberFormat="1" applyFont="1" applyFill="1" applyBorder="1" applyAlignment="1">
      <alignment/>
    </xf>
    <xf numFmtId="43" fontId="13" fillId="34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/>
    </xf>
    <xf numFmtId="0" fontId="5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92" t="s">
        <v>0</v>
      </c>
      <c r="B1" s="92"/>
      <c r="C1" s="92"/>
      <c r="D1" s="92"/>
      <c r="E1" s="92"/>
      <c r="F1" s="92"/>
      <c r="G1" s="92"/>
    </row>
    <row r="2" spans="1:7" ht="18.75">
      <c r="A2" s="92" t="s">
        <v>61</v>
      </c>
      <c r="B2" s="92"/>
      <c r="C2" s="92"/>
      <c r="D2" s="92"/>
      <c r="E2" s="92"/>
      <c r="F2" s="92"/>
      <c r="G2" s="92"/>
    </row>
    <row r="3" spans="1:7" ht="18.75">
      <c r="A3" s="92" t="s">
        <v>62</v>
      </c>
      <c r="B3" s="92"/>
      <c r="C3" s="92"/>
      <c r="D3" s="92"/>
      <c r="E3" s="92"/>
      <c r="F3" s="92"/>
      <c r="G3" s="92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3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8" t="s">
        <v>58</v>
      </c>
    </row>
    <row r="6" spans="1:8" ht="15.75">
      <c r="A6" s="72" t="s">
        <v>64</v>
      </c>
      <c r="B6" s="73" t="s">
        <v>65</v>
      </c>
      <c r="C6" s="74">
        <v>10.6</v>
      </c>
      <c r="D6" s="74">
        <v>11.395</v>
      </c>
      <c r="E6" s="38">
        <f>D6-C6</f>
        <v>0.7949999999999999</v>
      </c>
      <c r="F6" s="27"/>
      <c r="G6" s="75">
        <v>45.3</v>
      </c>
      <c r="H6" s="69">
        <f>E6*F38/G6+E56</f>
        <v>46.13884318539469</v>
      </c>
    </row>
    <row r="7" spans="1:8" ht="19.5" customHeight="1">
      <c r="A7" s="35" t="s">
        <v>29</v>
      </c>
      <c r="B7" s="36" t="s">
        <v>30</v>
      </c>
      <c r="C7" s="37">
        <v>13.165</v>
      </c>
      <c r="D7" s="37">
        <v>14.159</v>
      </c>
      <c r="E7" s="38">
        <f>D7-C7</f>
        <v>0.9940000000000015</v>
      </c>
      <c r="F7" s="37"/>
      <c r="G7" s="51">
        <v>79.7</v>
      </c>
      <c r="H7" s="70">
        <f>E7*F39/G7+E56</f>
        <v>60.27071814779504</v>
      </c>
    </row>
    <row r="8" spans="1:8" ht="19.5" customHeight="1">
      <c r="A8" s="35" t="s">
        <v>56</v>
      </c>
      <c r="B8" s="36" t="s">
        <v>57</v>
      </c>
      <c r="C8" s="37">
        <v>19</v>
      </c>
      <c r="D8" s="37">
        <v>20.5</v>
      </c>
      <c r="E8" s="38">
        <f>D8-C8</f>
        <v>1.5</v>
      </c>
      <c r="F8" s="37"/>
      <c r="G8" s="51">
        <v>106</v>
      </c>
      <c r="H8" s="70">
        <f>E8*F39/G8+E56</f>
        <v>64.42900849840223</v>
      </c>
    </row>
    <row r="9" spans="1:8" ht="19.5" customHeight="1">
      <c r="A9" s="35" t="s">
        <v>48</v>
      </c>
      <c r="B9" s="36" t="s">
        <v>49</v>
      </c>
      <c r="C9" s="37">
        <v>28.01</v>
      </c>
      <c r="D9" s="37">
        <v>29.9</v>
      </c>
      <c r="E9" s="38">
        <f>D9-C9</f>
        <v>1.889999999999997</v>
      </c>
      <c r="F9" s="37"/>
      <c r="G9" s="51">
        <v>115.8</v>
      </c>
      <c r="H9" s="70">
        <f>E9*F39/G9+E56</f>
        <v>69.8035180301257</v>
      </c>
    </row>
    <row r="10" spans="1:8" ht="19.5" customHeight="1">
      <c r="A10" s="35" t="s">
        <v>66</v>
      </c>
      <c r="B10" s="36" t="s">
        <v>67</v>
      </c>
      <c r="C10" s="37"/>
      <c r="D10" s="37">
        <v>0.128</v>
      </c>
      <c r="E10" s="38"/>
      <c r="F10" s="37"/>
      <c r="G10" s="51"/>
      <c r="H10" s="71"/>
    </row>
    <row r="11" spans="1:8" ht="19.5" customHeight="1">
      <c r="A11" s="35" t="s">
        <v>33</v>
      </c>
      <c r="B11" s="36" t="s">
        <v>31</v>
      </c>
      <c r="C11" s="37">
        <v>13.508</v>
      </c>
      <c r="D11" s="37">
        <v>14.176</v>
      </c>
      <c r="E11" s="38">
        <f>D11-C11</f>
        <v>0.668000000000001</v>
      </c>
      <c r="F11" s="37"/>
      <c r="G11" s="51">
        <v>80.6</v>
      </c>
      <c r="H11" s="71">
        <f>E11*F39/G11+E56</f>
        <v>49.90968082856753</v>
      </c>
    </row>
    <row r="12" spans="1:8" ht="19.5" customHeight="1">
      <c r="A12" s="35" t="s">
        <v>32</v>
      </c>
      <c r="B12" s="36" t="s">
        <v>44</v>
      </c>
      <c r="C12" s="37">
        <v>18.6</v>
      </c>
      <c r="D12" s="37">
        <v>20.2</v>
      </c>
      <c r="E12" s="38">
        <f>D12-C12</f>
        <v>1.5999999999999979</v>
      </c>
      <c r="F12" s="37"/>
      <c r="G12" s="51">
        <v>104</v>
      </c>
      <c r="H12" s="70">
        <f>E12*F39/G12+E56</f>
        <v>67.48406147372873</v>
      </c>
    </row>
    <row r="13" spans="1:8" ht="19.5" customHeight="1">
      <c r="A13" s="35" t="s">
        <v>68</v>
      </c>
      <c r="B13" s="36" t="s">
        <v>69</v>
      </c>
      <c r="C13" s="37"/>
      <c r="D13" s="37">
        <v>32.934</v>
      </c>
      <c r="E13" s="38"/>
      <c r="F13" s="37"/>
      <c r="G13" s="51"/>
      <c r="H13" s="71"/>
    </row>
    <row r="14" spans="1:8" ht="19.5" customHeight="1">
      <c r="A14" s="35" t="s">
        <v>93</v>
      </c>
      <c r="B14" s="36" t="s">
        <v>94</v>
      </c>
      <c r="C14" s="37"/>
      <c r="D14" s="37">
        <v>0.278</v>
      </c>
      <c r="E14" s="38"/>
      <c r="F14" s="37"/>
      <c r="G14" s="51"/>
      <c r="H14" s="71"/>
    </row>
    <row r="15" spans="1:8" ht="19.5" customHeight="1">
      <c r="A15" s="35" t="s">
        <v>74</v>
      </c>
      <c r="B15" s="36" t="s">
        <v>75</v>
      </c>
      <c r="C15" s="37"/>
      <c r="D15" s="37">
        <v>20.521</v>
      </c>
      <c r="E15" s="38"/>
      <c r="F15" s="37"/>
      <c r="G15" s="51"/>
      <c r="H15" s="71"/>
    </row>
    <row r="16" spans="1:8" ht="19.5" customHeight="1">
      <c r="A16" s="35" t="s">
        <v>78</v>
      </c>
      <c r="B16" s="36" t="s">
        <v>79</v>
      </c>
      <c r="C16" s="37"/>
      <c r="D16" s="37">
        <v>0.235</v>
      </c>
      <c r="E16" s="38"/>
      <c r="F16" s="37"/>
      <c r="G16" s="51"/>
      <c r="H16" s="71"/>
    </row>
    <row r="17" spans="1:8" ht="19.5" customHeight="1">
      <c r="A17" s="35" t="s">
        <v>83</v>
      </c>
      <c r="B17" s="36" t="s">
        <v>84</v>
      </c>
      <c r="C17" s="37"/>
      <c r="D17" s="37">
        <v>0.202</v>
      </c>
      <c r="E17" s="38"/>
      <c r="F17" s="37"/>
      <c r="G17" s="51"/>
      <c r="H17" s="71"/>
    </row>
    <row r="18" spans="1:8" ht="19.5" customHeight="1">
      <c r="A18" s="35" t="s">
        <v>80</v>
      </c>
      <c r="B18" s="36" t="s">
        <v>81</v>
      </c>
      <c r="C18" s="37"/>
      <c r="D18" s="37">
        <v>0.131</v>
      </c>
      <c r="E18" s="38"/>
      <c r="F18" s="37"/>
      <c r="G18" s="51"/>
      <c r="H18" s="71"/>
    </row>
    <row r="19" spans="1:8" ht="19.5" customHeight="1">
      <c r="A19" s="35" t="s">
        <v>52</v>
      </c>
      <c r="B19" s="36" t="s">
        <v>53</v>
      </c>
      <c r="C19" s="37">
        <v>22.1</v>
      </c>
      <c r="D19" s="37">
        <v>23.9</v>
      </c>
      <c r="E19" s="38">
        <f>D19-C19</f>
        <v>1.7999999999999972</v>
      </c>
      <c r="F19" s="37"/>
      <c r="G19" s="51">
        <v>114.4</v>
      </c>
      <c r="H19" s="70">
        <f>E19*F39/G19+E56</f>
        <v>68.34993210309935</v>
      </c>
    </row>
    <row r="20" spans="1:8" ht="19.5" customHeight="1">
      <c r="A20" s="35" t="s">
        <v>95</v>
      </c>
      <c r="B20" s="36" t="s">
        <v>96</v>
      </c>
      <c r="C20" s="37"/>
      <c r="D20" s="37">
        <v>0.198</v>
      </c>
      <c r="E20" s="38"/>
      <c r="F20" s="37"/>
      <c r="G20" s="51"/>
      <c r="H20" s="71"/>
    </row>
    <row r="21" spans="1:8" ht="19.5" customHeight="1">
      <c r="A21" s="35" t="s">
        <v>98</v>
      </c>
      <c r="B21" s="36" t="s">
        <v>82</v>
      </c>
      <c r="C21" s="37"/>
      <c r="D21" s="37">
        <v>0.004</v>
      </c>
      <c r="E21" s="38"/>
      <c r="F21" s="37"/>
      <c r="G21" s="51"/>
      <c r="H21" s="71"/>
    </row>
    <row r="22" spans="1:8" ht="19.5" customHeight="1">
      <c r="A22" s="35" t="s">
        <v>91</v>
      </c>
      <c r="B22" s="36" t="s">
        <v>92</v>
      </c>
      <c r="C22" s="37"/>
      <c r="D22" s="37">
        <v>0.191</v>
      </c>
      <c r="E22" s="38"/>
      <c r="F22" s="37"/>
      <c r="G22" s="51"/>
      <c r="H22" s="71"/>
    </row>
    <row r="23" spans="1:8" ht="19.5" customHeight="1">
      <c r="A23" s="36" t="s">
        <v>43</v>
      </c>
      <c r="B23" s="36" t="s">
        <v>45</v>
      </c>
      <c r="C23" s="37">
        <v>15.355</v>
      </c>
      <c r="D23" s="37">
        <v>16.289</v>
      </c>
      <c r="E23" s="38">
        <f>D23-C23</f>
        <v>0.934000000000001</v>
      </c>
      <c r="F23" s="37"/>
      <c r="G23" s="51">
        <v>111.8</v>
      </c>
      <c r="H23" s="71">
        <f>E23*F39/G23+E56</f>
        <v>50.07402086549983</v>
      </c>
    </row>
    <row r="24" spans="1:8" ht="19.5" customHeight="1">
      <c r="A24" s="36" t="s">
        <v>97</v>
      </c>
      <c r="B24" s="62" t="s">
        <v>99</v>
      </c>
      <c r="C24" s="37"/>
      <c r="D24" s="37">
        <v>0.053</v>
      </c>
      <c r="E24" s="38"/>
      <c r="F24" s="37"/>
      <c r="G24" s="51"/>
      <c r="H24" s="71"/>
    </row>
    <row r="25" spans="1:8" ht="19.5" customHeight="1">
      <c r="A25" s="36" t="s">
        <v>70</v>
      </c>
      <c r="B25" s="62" t="s">
        <v>71</v>
      </c>
      <c r="C25" s="37"/>
      <c r="D25" s="37">
        <v>16.641</v>
      </c>
      <c r="E25" s="38"/>
      <c r="F25" s="37"/>
      <c r="G25" s="51"/>
      <c r="H25" s="71"/>
    </row>
    <row r="26" spans="1:8" ht="19.5" customHeight="1">
      <c r="A26" s="36" t="s">
        <v>76</v>
      </c>
      <c r="B26" s="62" t="s">
        <v>77</v>
      </c>
      <c r="C26" s="37"/>
      <c r="D26" s="37">
        <v>12.6</v>
      </c>
      <c r="E26" s="38"/>
      <c r="F26" s="37"/>
      <c r="G26" s="51"/>
      <c r="H26" s="71"/>
    </row>
    <row r="27" spans="1:8" ht="19.5" customHeight="1">
      <c r="A27" s="36" t="s">
        <v>72</v>
      </c>
      <c r="B27" s="62" t="s">
        <v>73</v>
      </c>
      <c r="C27" s="37"/>
      <c r="D27" s="37">
        <v>12.38</v>
      </c>
      <c r="E27" s="38"/>
      <c r="F27" s="37"/>
      <c r="G27" s="51"/>
      <c r="H27" s="71"/>
    </row>
    <row r="28" spans="1:8" ht="19.5" customHeight="1">
      <c r="A28" s="36" t="s">
        <v>59</v>
      </c>
      <c r="B28" s="62" t="s">
        <v>60</v>
      </c>
      <c r="C28" s="37">
        <v>22.268</v>
      </c>
      <c r="D28" s="37">
        <v>23.72</v>
      </c>
      <c r="E28" s="38">
        <f>D28-C28</f>
        <v>1.4519999999999982</v>
      </c>
      <c r="F28" s="37"/>
      <c r="G28" s="51">
        <v>107.2</v>
      </c>
      <c r="H28" s="70">
        <f>E28*F39/G28+E56</f>
        <v>62.92790191574941</v>
      </c>
    </row>
    <row r="29" spans="1:8" ht="19.5" customHeight="1">
      <c r="A29" s="36" t="s">
        <v>51</v>
      </c>
      <c r="B29" s="62" t="s">
        <v>50</v>
      </c>
      <c r="C29" s="65">
        <v>4.65</v>
      </c>
      <c r="D29" s="65">
        <v>4.84</v>
      </c>
      <c r="E29" s="38">
        <f>D29-C29</f>
        <v>0.1899999999999995</v>
      </c>
      <c r="F29" s="37"/>
      <c r="G29" s="51">
        <v>74.4</v>
      </c>
      <c r="H29" s="71">
        <f>E29*F39/G29+E56</f>
        <v>35.709868028732906</v>
      </c>
    </row>
    <row r="30" spans="1:8" ht="19.5" customHeight="1">
      <c r="A30" s="35" t="s">
        <v>88</v>
      </c>
      <c r="B30" s="36" t="s">
        <v>89</v>
      </c>
      <c r="C30" s="65"/>
      <c r="D30" s="103">
        <v>0.199</v>
      </c>
      <c r="E30" s="38"/>
      <c r="F30" s="37"/>
      <c r="G30" s="51"/>
      <c r="H30" s="71"/>
    </row>
    <row r="31" spans="1:8" ht="19.5" customHeight="1">
      <c r="A31" s="35" t="s">
        <v>85</v>
      </c>
      <c r="B31" s="36" t="s">
        <v>86</v>
      </c>
      <c r="C31" s="65"/>
      <c r="D31" s="103">
        <v>0.359</v>
      </c>
      <c r="E31" s="38"/>
      <c r="F31" s="37"/>
      <c r="G31" s="51"/>
      <c r="H31" s="71"/>
    </row>
    <row r="32" spans="1:8" ht="19.5" customHeight="1">
      <c r="A32" s="35" t="s">
        <v>87</v>
      </c>
      <c r="B32" s="62" t="s">
        <v>90</v>
      </c>
      <c r="C32" s="65"/>
      <c r="D32" s="103">
        <v>0.421</v>
      </c>
      <c r="E32" s="38"/>
      <c r="F32" s="37"/>
      <c r="G32" s="51"/>
      <c r="H32" s="71"/>
    </row>
    <row r="33" spans="1:10" ht="19.5" customHeight="1">
      <c r="A33" s="83"/>
      <c r="B33" s="84"/>
      <c r="C33" s="39"/>
      <c r="D33" s="54" t="s">
        <v>37</v>
      </c>
      <c r="E33" s="58">
        <f>SUM(E7:E29)</f>
        <v>11.027999999999993</v>
      </c>
      <c r="F33" s="53" t="s">
        <v>38</v>
      </c>
      <c r="G33" s="52">
        <f>SUM(G6:G29)</f>
        <v>939.1999999999999</v>
      </c>
      <c r="H33" s="2"/>
      <c r="J33" s="55"/>
    </row>
    <row r="34" spans="1:7" ht="19.5" customHeight="1">
      <c r="A34" s="31"/>
      <c r="B34" s="31"/>
      <c r="C34" s="32"/>
      <c r="D34" s="32"/>
      <c r="E34" s="32"/>
      <c r="F34" s="29"/>
      <c r="G34" s="30"/>
    </row>
    <row r="35" spans="1:7" ht="19.5" customHeight="1" thickBot="1">
      <c r="A35" s="19"/>
      <c r="B35" s="19"/>
      <c r="C35" s="20"/>
      <c r="D35" s="20"/>
      <c r="E35" s="20"/>
      <c r="F35" s="4"/>
      <c r="G35" s="4"/>
    </row>
    <row r="36" spans="1:7" ht="33" customHeight="1" thickBot="1">
      <c r="A36" s="93" t="s">
        <v>27</v>
      </c>
      <c r="B36" s="94"/>
      <c r="C36" s="97" t="s">
        <v>3</v>
      </c>
      <c r="D36" s="98"/>
      <c r="E36" s="99" t="s">
        <v>9</v>
      </c>
      <c r="F36" s="100"/>
      <c r="G36" s="101" t="s">
        <v>8</v>
      </c>
    </row>
    <row r="37" spans="1:8" ht="30" customHeight="1" thickBot="1">
      <c r="A37" s="95"/>
      <c r="B37" s="96"/>
      <c r="C37" s="14" t="s">
        <v>5</v>
      </c>
      <c r="D37" s="5" t="s">
        <v>4</v>
      </c>
      <c r="E37" s="5" t="s">
        <v>6</v>
      </c>
      <c r="F37" s="6" t="s">
        <v>7</v>
      </c>
      <c r="G37" s="102"/>
      <c r="H37" s="13"/>
    </row>
    <row r="38" spans="1:9" ht="68.25" customHeight="1" thickBot="1">
      <c r="A38" s="85" t="s">
        <v>13</v>
      </c>
      <c r="B38" s="86"/>
      <c r="C38" s="40">
        <v>105201.42</v>
      </c>
      <c r="D38" s="40">
        <v>106151.41</v>
      </c>
      <c r="E38" s="41">
        <f>D38-C38</f>
        <v>949.9900000000052</v>
      </c>
      <c r="F38" s="42">
        <f>E38+4.62</f>
        <v>954.6100000000052</v>
      </c>
      <c r="G38" s="43" t="s">
        <v>63</v>
      </c>
      <c r="I38" s="17"/>
    </row>
    <row r="39" spans="1:6" ht="19.5" customHeight="1">
      <c r="A39" s="3" t="s">
        <v>14</v>
      </c>
      <c r="B39" s="3"/>
      <c r="C39" s="3"/>
      <c r="D39" s="3"/>
      <c r="E39" s="3"/>
      <c r="F39" s="44">
        <v>2476.39</v>
      </c>
    </row>
    <row r="40" spans="1:6" ht="19.5" customHeight="1">
      <c r="A40" s="3" t="s">
        <v>15</v>
      </c>
      <c r="B40" s="3"/>
      <c r="C40" s="3"/>
      <c r="D40" s="3"/>
      <c r="E40" s="3"/>
      <c r="F40" s="44">
        <v>4.29</v>
      </c>
    </row>
    <row r="41" spans="1:13" ht="18.75" customHeight="1">
      <c r="A41" s="3" t="s">
        <v>20</v>
      </c>
      <c r="B41" s="3"/>
      <c r="C41" s="3"/>
      <c r="D41" s="3"/>
      <c r="E41" s="3"/>
      <c r="F41" s="45">
        <v>0.051</v>
      </c>
      <c r="K41" s="15"/>
      <c r="M41" s="15"/>
    </row>
    <row r="42" spans="1:6" ht="18.75" customHeight="1">
      <c r="A42" s="3" t="s">
        <v>21</v>
      </c>
      <c r="B42" s="3"/>
      <c r="C42" s="3"/>
      <c r="D42" s="3"/>
      <c r="E42" s="3"/>
      <c r="F42" s="45">
        <f>1902+39</f>
        <v>1941</v>
      </c>
    </row>
    <row r="43" spans="1:10" ht="30.75" customHeight="1">
      <c r="A43" s="76" t="s">
        <v>22</v>
      </c>
      <c r="B43" s="76"/>
      <c r="C43" s="76"/>
      <c r="D43" s="76"/>
      <c r="E43" s="76"/>
      <c r="F43" s="44">
        <f>(F42*F41)</f>
        <v>98.991</v>
      </c>
      <c r="H43" s="67"/>
      <c r="I43" s="15"/>
      <c r="J43" s="17"/>
    </row>
    <row r="44" spans="1:8" ht="22.5" customHeight="1">
      <c r="A44" s="76" t="s">
        <v>11</v>
      </c>
      <c r="B44" s="76"/>
      <c r="C44" s="76"/>
      <c r="D44" s="76"/>
      <c r="E44" s="76"/>
      <c r="F44" s="46">
        <v>0</v>
      </c>
      <c r="H44" s="7"/>
    </row>
    <row r="45" spans="1:8" ht="48" customHeight="1">
      <c r="A45" s="80" t="s">
        <v>36</v>
      </c>
      <c r="B45" s="80"/>
      <c r="C45" s="80"/>
      <c r="D45" s="80"/>
      <c r="E45" s="80"/>
      <c r="F45" s="57">
        <f>E33/G33</f>
        <v>0.011741908006814303</v>
      </c>
      <c r="G45" s="49"/>
      <c r="H45" s="67"/>
    </row>
    <row r="46" spans="1:10" ht="51" customHeight="1">
      <c r="A46" s="80" t="s">
        <v>39</v>
      </c>
      <c r="B46" s="80"/>
      <c r="C46" s="80"/>
      <c r="D46" s="80"/>
      <c r="E46" s="80"/>
      <c r="F46" s="64">
        <f>F45*(B56-G33)</f>
        <v>434.481125212947</v>
      </c>
      <c r="G46" s="49"/>
      <c r="H46" s="7"/>
      <c r="I46" s="17"/>
      <c r="J46" s="56"/>
    </row>
    <row r="47" spans="1:10" ht="32.25" customHeight="1">
      <c r="A47" s="76" t="s">
        <v>46</v>
      </c>
      <c r="B47" s="76"/>
      <c r="C47" s="76"/>
      <c r="D47" s="76"/>
      <c r="E47" s="76"/>
      <c r="F47" s="47">
        <f>F38-F43-E33-F46</f>
        <v>410.10987478705823</v>
      </c>
      <c r="G47" s="34"/>
      <c r="H47" s="50"/>
      <c r="J47" s="21"/>
    </row>
    <row r="48" spans="1:11" ht="32.25" customHeight="1">
      <c r="A48" s="76" t="s">
        <v>17</v>
      </c>
      <c r="B48" s="76"/>
      <c r="C48" s="76"/>
      <c r="D48" s="76"/>
      <c r="E48" s="76"/>
      <c r="F48" s="59">
        <v>23160</v>
      </c>
      <c r="K48" s="17"/>
    </row>
    <row r="49" spans="1:6" ht="32.25" customHeight="1">
      <c r="A49" s="76" t="s">
        <v>18</v>
      </c>
      <c r="B49" s="76"/>
      <c r="C49" s="76"/>
      <c r="D49" s="76"/>
      <c r="E49" s="76"/>
      <c r="F49" s="44">
        <f>F48/F39*F44</f>
        <v>0</v>
      </c>
    </row>
    <row r="50" spans="1:6" ht="32.25" customHeight="1">
      <c r="A50" s="76" t="s">
        <v>40</v>
      </c>
      <c r="B50" s="76"/>
      <c r="C50" s="76"/>
      <c r="D50" s="76"/>
      <c r="E50" s="76"/>
      <c r="F50" s="48">
        <f>F38/(F47+F43+E33+F46)</f>
        <v>1.0000000000000002</v>
      </c>
    </row>
    <row r="51" spans="1:7" ht="17.25" customHeight="1">
      <c r="A51" s="81" t="s">
        <v>10</v>
      </c>
      <c r="B51" s="81"/>
      <c r="C51" s="81"/>
      <c r="D51" s="81"/>
      <c r="E51" s="81"/>
      <c r="F51" s="81"/>
      <c r="G51" s="81"/>
    </row>
    <row r="52" spans="1:6" ht="32.25" customHeight="1">
      <c r="A52" s="76" t="s">
        <v>23</v>
      </c>
      <c r="B52" s="82"/>
      <c r="C52" s="82"/>
      <c r="D52" s="82"/>
      <c r="E52" s="82"/>
      <c r="F52" s="66">
        <f>F41*F50</f>
        <v>0.05100000000000001</v>
      </c>
    </row>
    <row r="53" spans="1:6" ht="32.25" customHeight="1">
      <c r="A53" s="76" t="s">
        <v>26</v>
      </c>
      <c r="B53" s="76"/>
      <c r="C53" s="76"/>
      <c r="D53" s="76"/>
      <c r="E53" s="76"/>
      <c r="F53" s="44">
        <f>3.23*F50*F39*F41</f>
        <v>407.9357247000001</v>
      </c>
    </row>
    <row r="54" ht="27.75" customHeight="1">
      <c r="A54" s="10" t="s">
        <v>41</v>
      </c>
    </row>
    <row r="55" spans="1:8" ht="48" customHeight="1">
      <c r="A55" s="8" t="s">
        <v>12</v>
      </c>
      <c r="B55" s="8" t="s">
        <v>16</v>
      </c>
      <c r="C55" s="16" t="s">
        <v>19</v>
      </c>
      <c r="D55" s="9" t="s">
        <v>2</v>
      </c>
      <c r="E55" s="77" t="s">
        <v>42</v>
      </c>
      <c r="F55" s="78"/>
      <c r="G55" s="22"/>
      <c r="H55" s="23"/>
    </row>
    <row r="56" spans="1:8" ht="17.25" customHeight="1">
      <c r="A56" s="2" t="s">
        <v>1</v>
      </c>
      <c r="B56" s="11">
        <f>37959-14.5-2.7</f>
        <v>37941.8</v>
      </c>
      <c r="C56" s="12">
        <f>F47</f>
        <v>410.10987478705823</v>
      </c>
      <c r="D56" s="33">
        <f>F48</f>
        <v>23160</v>
      </c>
      <c r="E56" s="79">
        <f>C56/B56*F39+D56/B56*F40</f>
        <v>29.385753781421094</v>
      </c>
      <c r="F56" s="79"/>
      <c r="G56" s="24"/>
      <c r="H56" s="25"/>
    </row>
    <row r="57" spans="1:6" ht="18.75">
      <c r="A57" s="2" t="s">
        <v>55</v>
      </c>
      <c r="B57" s="60"/>
      <c r="C57" s="61">
        <f>F45</f>
        <v>0.011741908006814303</v>
      </c>
      <c r="D57" s="2"/>
      <c r="E57" s="90">
        <f>C57*F39</f>
        <v>29.07754356899487</v>
      </c>
      <c r="F57" s="91"/>
    </row>
    <row r="58" spans="1:6" ht="18.75">
      <c r="A58" s="87" t="s">
        <v>47</v>
      </c>
      <c r="B58" s="87"/>
      <c r="C58" s="87"/>
      <c r="D58" s="87"/>
      <c r="E58" s="88">
        <f>SUM(E56:F57)</f>
        <v>58.463297350415964</v>
      </c>
      <c r="F58" s="89"/>
    </row>
    <row r="59" spans="1:3" ht="24" customHeight="1">
      <c r="A59" s="3" t="s">
        <v>24</v>
      </c>
      <c r="B59" s="3"/>
      <c r="C59" s="3" t="s">
        <v>25</v>
      </c>
    </row>
  </sheetData>
  <sheetProtection/>
  <mergeCells count="25">
    <mergeCell ref="A58:D58"/>
    <mergeCell ref="E58:F58"/>
    <mergeCell ref="E57:F57"/>
    <mergeCell ref="A1:G1"/>
    <mergeCell ref="A2:G2"/>
    <mergeCell ref="A3:G3"/>
    <mergeCell ref="A36:B37"/>
    <mergeCell ref="C36:D36"/>
    <mergeCell ref="E36:F36"/>
    <mergeCell ref="G36:G37"/>
    <mergeCell ref="A33:B33"/>
    <mergeCell ref="A38:B38"/>
    <mergeCell ref="A43:E43"/>
    <mergeCell ref="A44:E44"/>
    <mergeCell ref="A47:E47"/>
    <mergeCell ref="A48:E48"/>
    <mergeCell ref="A53:E53"/>
    <mergeCell ref="E55:F55"/>
    <mergeCell ref="E56:F56"/>
    <mergeCell ref="A49:E49"/>
    <mergeCell ref="A45:E45"/>
    <mergeCell ref="A46:E46"/>
    <mergeCell ref="A50:E50"/>
    <mergeCell ref="A51:G51"/>
    <mergeCell ref="A52:E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2021-10-26T11:03:21Z</cp:lastPrinted>
  <dcterms:created xsi:type="dcterms:W3CDTF">1996-10-08T23:32:33Z</dcterms:created>
  <dcterms:modified xsi:type="dcterms:W3CDTF">2022-02-25T07:09:27Z</dcterms:modified>
  <cp:category/>
  <cp:version/>
  <cp:contentType/>
  <cp:contentStatus/>
</cp:coreProperties>
</file>